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firstSheet="1" activeTab="1"/>
  </bookViews>
  <sheets>
    <sheet name="Plan1" sheetId="1" state="hidden" r:id="rId1"/>
    <sheet name="ORÇAMENTO" sheetId="2" r:id="rId2"/>
    <sheet name="Plan3" sheetId="3" state="hidden" r:id="rId3"/>
  </sheets>
  <definedNames>
    <definedName name="_xlnm.Print_Area" localSheetId="1">'ORÇAMENTO'!$A$1:$I$36</definedName>
    <definedName name="_xlnm.Print_Titles" localSheetId="1">'ORÇAMENTO'!$1:$12</definedName>
  </definedNames>
  <calcPr fullCalcOnLoad="1"/>
</workbook>
</file>

<file path=xl/sharedStrings.xml><?xml version="1.0" encoding="utf-8"?>
<sst xmlns="http://schemas.openxmlformats.org/spreadsheetml/2006/main" count="280" uniqueCount="133">
  <si>
    <t>Custo TOTAL com BDI incluso</t>
  </si>
  <si>
    <t>ITEM</t>
  </si>
  <si>
    <t>CÓDIGO</t>
  </si>
  <si>
    <t>FONTE</t>
  </si>
  <si>
    <t>DESCRIÇÃO DOS SERVIÇOS</t>
  </si>
  <si>
    <t>UNID.</t>
  </si>
  <si>
    <t>QUANT.</t>
  </si>
  <si>
    <t>VALOR (R$)</t>
  </si>
  <si>
    <t>m</t>
  </si>
  <si>
    <t>inserir valor do bdi</t>
  </si>
  <si>
    <t>----&gt;</t>
  </si>
  <si>
    <t>UNID</t>
  </si>
  <si>
    <t>TOTAL</t>
  </si>
  <si>
    <t>FIOS /CABOS</t>
  </si>
  <si>
    <t>AMBIENTE</t>
  </si>
  <si>
    <t>M</t>
  </si>
  <si>
    <t>CABO 16MM</t>
  </si>
  <si>
    <t>CABO 10MM</t>
  </si>
  <si>
    <t>CABO 6MM</t>
  </si>
  <si>
    <t>CABO 4MM</t>
  </si>
  <si>
    <t>CABO 2,5MM</t>
  </si>
  <si>
    <t>QTDE. PAV. TÉRREO</t>
  </si>
  <si>
    <t>QTDE. PAV. SUPERIOR</t>
  </si>
  <si>
    <t>CABO 25MM</t>
  </si>
  <si>
    <t>QUADROS</t>
  </si>
  <si>
    <t>TIPO MATERIAL</t>
  </si>
  <si>
    <t xml:space="preserve">QUADRO P/ 8 DIJUNTORES </t>
  </si>
  <si>
    <t>LUMINÁRIAS</t>
  </si>
  <si>
    <t>LUMINÁRIAS 2X32 FLORESCENTE</t>
  </si>
  <si>
    <t>LUMNIÁRIAS DE EMERGÊNCIA LED</t>
  </si>
  <si>
    <t>DISJUNTORES</t>
  </si>
  <si>
    <t>QUADRO P/ 12 DISJUNTORES</t>
  </si>
  <si>
    <t>QUADRO P/ 16 DISJUNTORES</t>
  </si>
  <si>
    <t>QUADRO P/ 24 DISJUNTORES (METÁLICO) C/ BARRAMENTO TRIFÁSICO 60X50X20</t>
  </si>
  <si>
    <t>DISJUNTOR UNIPOLAR 10 - 20 A</t>
  </si>
  <si>
    <t>DISJUNTOR UNIPOLAR 10 - 30 A</t>
  </si>
  <si>
    <t>DISJUNTOR BIPOLAR  10 - 20 A</t>
  </si>
  <si>
    <t>DISJUNTOR BIPOLAR  40 - 50 A</t>
  </si>
  <si>
    <t>DISJUNTOR BIPOLAR   30 - 50 A</t>
  </si>
  <si>
    <t>DISJUNTOR TRIPOLAR 80 - 100 A</t>
  </si>
  <si>
    <t>DISJUNTOR TRIPOLAR 100 - 200 A</t>
  </si>
  <si>
    <t>TOMADAS</t>
  </si>
  <si>
    <t>TOMADAS / INTERRUPTORES</t>
  </si>
  <si>
    <t>INTERRUPTORES</t>
  </si>
  <si>
    <t>ELETRODUTOS</t>
  </si>
  <si>
    <t>DIVERSOS</t>
  </si>
  <si>
    <t xml:space="preserve">PERFILADOS  </t>
  </si>
  <si>
    <t>ELETRODUTO GALVANIZADO 3/4</t>
  </si>
  <si>
    <t>CURVA  GALVANIZADA 3/4</t>
  </si>
  <si>
    <t>CONTATORA 32A</t>
  </si>
  <si>
    <t>CHAVE N.O - N.A</t>
  </si>
  <si>
    <t>RELE FOTO CELULA</t>
  </si>
  <si>
    <t>ELETRODUTO CORRUGADO 3/4</t>
  </si>
  <si>
    <t>ELETRODUTO CORRUGADO 1"</t>
  </si>
  <si>
    <t>ELETROCALHA  100X100X100</t>
  </si>
  <si>
    <t>BOTOEIRA LIG/DESL</t>
  </si>
  <si>
    <t>CHAVE N.H  150 - 200 A C/ FUSIVEL</t>
  </si>
  <si>
    <t>BWC DEPOSITO</t>
  </si>
  <si>
    <t>fluorescente compacta (FC) no teto 20W</t>
  </si>
  <si>
    <t xml:space="preserve"> INTERRUPTORES</t>
  </si>
  <si>
    <t xml:space="preserve">DEPOSITO </t>
  </si>
  <si>
    <t xml:space="preserve">fluorescente 2x40W </t>
  </si>
  <si>
    <t>EMBAIXO ESCADA</t>
  </si>
  <si>
    <t>arandela fluorescente (FC) 20W</t>
  </si>
  <si>
    <t>interruptor simples - 1 tecla</t>
  </si>
  <si>
    <t>BWC DEPOSITO/DEPOSITO/EMBAIXO ESCADA</t>
  </si>
  <si>
    <t>CAIXINHA CONDULETE 3/4 GALV.</t>
  </si>
  <si>
    <t>UNIDUTE RETO 3/4 GALV</t>
  </si>
  <si>
    <t>UNIDUTE    CONICO 3/4 GALV.</t>
  </si>
  <si>
    <t>SELETOR MANUAL/ AUTOM.</t>
  </si>
  <si>
    <t>QUADRO P/ 24 DIJUNTORES (METÁLICO) C/ BARRAMENTO TRIPOLAR 100X80X20</t>
  </si>
  <si>
    <t>ELETRODUTO CORRUGADO 2' REFORÇADO</t>
  </si>
  <si>
    <t>TOMADA BLINDADA DE 20 - 32A</t>
  </si>
  <si>
    <t xml:space="preserve">RELE BIMETÁLICO COM FAIXA DE TEMPO </t>
  </si>
  <si>
    <t>PROTETOR DE SURTO DPS  15a - 30a</t>
  </si>
  <si>
    <t>LUMINÁRIAS 1X32 FLORESCENTE</t>
  </si>
  <si>
    <t>LUMINÁRIA PRISMÁTICA 250W FLUORESCENTE</t>
  </si>
  <si>
    <t>PR. UNIT.(R$) SEM BDI</t>
  </si>
  <si>
    <t>COMP.</t>
  </si>
  <si>
    <t>ALTURA</t>
  </si>
  <si>
    <t>TOTAL (M²)</t>
  </si>
  <si>
    <t>LOCAL (AMBIENTE)</t>
  </si>
  <si>
    <t>BANCOS</t>
  </si>
  <si>
    <t>FRENTE ESTACIONAMENTO</t>
  </si>
  <si>
    <t>PAREDES DOS GUICHES</t>
  </si>
  <si>
    <t xml:space="preserve">VÃOS </t>
  </si>
  <si>
    <t>LATERAL DIREITA</t>
  </si>
  <si>
    <t>LATERAL ESQUERDA</t>
  </si>
  <si>
    <t>ESCADAS</t>
  </si>
  <si>
    <t>REVESTIMENTO DE PAREDE (PASTILHA)  - TERREO</t>
  </si>
  <si>
    <t>CABO 1,5MM</t>
  </si>
  <si>
    <t>CABO 70MM</t>
  </si>
  <si>
    <t xml:space="preserve"> barramento de 100a</t>
  </si>
  <si>
    <t>4.90</t>
  </si>
  <si>
    <t>barramento de 200a</t>
  </si>
  <si>
    <t>PR. UNIT.(R$) COM BDI</t>
  </si>
  <si>
    <t>1.1</t>
  </si>
  <si>
    <t>2.1</t>
  </si>
  <si>
    <t>CPOS</t>
  </si>
  <si>
    <t>m²</t>
  </si>
  <si>
    <t>1.2</t>
  </si>
  <si>
    <t>1.3</t>
  </si>
  <si>
    <t>3.1</t>
  </si>
  <si>
    <t>33.10.030</t>
  </si>
  <si>
    <t>33.12.011</t>
  </si>
  <si>
    <t>33.11.050</t>
  </si>
  <si>
    <t>CÂMARA MUNICIPAL DE IGUAPE</t>
  </si>
  <si>
    <t>3.1.1</t>
  </si>
  <si>
    <t>PINTURA</t>
  </si>
  <si>
    <t>SERVIÇO PRELIMINAR</t>
  </si>
  <si>
    <t>55.01.020</t>
  </si>
  <si>
    <t>LIMPEZA DA OBRA</t>
  </si>
  <si>
    <t>Limpeza final da obra</t>
  </si>
  <si>
    <t>OBRA: PINTURA INTERNA DA CÂMARA MUNICIPAL DE IGUAPE</t>
  </si>
  <si>
    <t>LOCAL: RUA DAS NEVES, Nº 01 CENTRO - IGUAPE/SP</t>
  </si>
  <si>
    <t>FONTES: CDHU 192 - NOVEMBRO  DE 2019</t>
  </si>
  <si>
    <t>PINTURA INTERNA - TÉRREO</t>
  </si>
  <si>
    <t>CDHU</t>
  </si>
  <si>
    <t xml:space="preserve">Tinta acrílica antimofo em massa, inclusive preparo - PAREDES E TETOS </t>
  </si>
  <si>
    <t>33.05.330</t>
  </si>
  <si>
    <t>PINTURA INTERNA - 1º PAVIMENTO</t>
  </si>
  <si>
    <t>Verniz em superfície de madeira - FORRO MADEIRA</t>
  </si>
  <si>
    <t>Esmalte à base de água em madeira, inclusive preparo - ESQUADRIAS DE MADEIRA</t>
  </si>
  <si>
    <t>Esmalte à base água em superfície metálica, inclusive preparo - ESQUADRAIS DE FERRO</t>
  </si>
  <si>
    <t>SERVIÇO COMPLEMENTAR</t>
  </si>
  <si>
    <t>14.30.300</t>
  </si>
  <si>
    <t>Divisória em placas de gesso acartonado, resistência ao fogo 30 minutos, espessura 100/70mm - 1ST / 1ST LM</t>
  </si>
  <si>
    <t>FECHAMENTO DE PAREDE</t>
  </si>
  <si>
    <t>1.4</t>
  </si>
  <si>
    <t>3.2</t>
  </si>
  <si>
    <t>3.3</t>
  </si>
  <si>
    <t>3.4</t>
  </si>
  <si>
    <t>4.1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</si>
</sst>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#,##0.00&quot; &quot;;&quot; (&quot;#,##0.00&quot;)&quot;;&quot; -&quot;#&quot; &quot;;@&quot; &quot;"/>
    <numFmt numFmtId="172" formatCode="#,##0.00&quot; &quot;;&quot;-&quot;#,##0.00&quot; &quot;;&quot; -&quot;#&quot; &quot;;@&quot; &quot;"/>
    <numFmt numFmtId="173" formatCode="[$R$-416]&quot; &quot;#,##0.00;[Red]&quot;-&quot;[$R$-416]&quot; &quot;#,##0.00"/>
    <numFmt numFmtId="174" formatCode="00\-00\-00"/>
  </numFmts>
  <fonts count="55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0" borderId="0" applyNumberFormat="0" applyBorder="0" applyProtection="0">
      <alignment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Border="0" applyProtection="0">
      <alignment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71" fontId="31" fillId="0" borderId="0" applyBorder="0" applyProtection="0">
      <alignment/>
    </xf>
    <xf numFmtId="171" fontId="31" fillId="0" borderId="0" applyBorder="0" applyProtection="0">
      <alignment/>
    </xf>
    <xf numFmtId="0" fontId="38" fillId="0" borderId="0" applyNumberFormat="0" applyBorder="0" applyProtection="0">
      <alignment/>
    </xf>
    <xf numFmtId="0" fontId="31" fillId="0" borderId="0" applyNumberFormat="0" applyBorder="0" applyProtection="0">
      <alignment/>
    </xf>
    <xf numFmtId="172" fontId="38" fillId="0" borderId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Border="0" applyProtection="0">
      <alignment/>
    </xf>
    <xf numFmtId="173" fontId="41" fillId="0" borderId="0" applyBorder="0" applyProtection="0">
      <alignment/>
    </xf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3" fillId="0" borderId="0" xfId="56" applyFont="1" applyFill="1" applyBorder="1" applyAlignment="1">
      <alignment horizontal="center" wrapText="1"/>
      <protection/>
    </xf>
    <xf numFmtId="170" fontId="3" fillId="0" borderId="0" xfId="75" applyFont="1" applyFill="1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vertical="center" wrapText="1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left"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left" vertical="center"/>
      <protection/>
    </xf>
    <xf numFmtId="170" fontId="2" fillId="0" borderId="0" xfId="75" applyFont="1" applyFill="1" applyBorder="1" applyAlignment="1">
      <alignment horizontal="center" vertical="center" wrapText="1"/>
    </xf>
    <xf numFmtId="170" fontId="2" fillId="0" borderId="0" xfId="75" applyFont="1" applyFill="1" applyBorder="1" applyAlignment="1">
      <alignment horizontal="center" vertical="center"/>
    </xf>
    <xf numFmtId="170" fontId="2" fillId="0" borderId="0" xfId="75" applyFont="1" applyFill="1" applyAlignment="1">
      <alignment horizontal="center" vertical="center"/>
    </xf>
    <xf numFmtId="0" fontId="2" fillId="0" borderId="0" xfId="56" applyFont="1" applyFill="1" applyBorder="1" applyAlignment="1" quotePrefix="1">
      <alignment horizontal="center" vertical="center" wrapText="1"/>
      <protection/>
    </xf>
    <xf numFmtId="170" fontId="2" fillId="0" borderId="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right" vertical="center" wrapText="1"/>
      <protection/>
    </xf>
    <xf numFmtId="43" fontId="2" fillId="0" borderId="0" xfId="56" applyNumberFormat="1" applyFont="1" applyFill="1" applyAlignment="1">
      <alignment vertical="center"/>
      <protection/>
    </xf>
    <xf numFmtId="0" fontId="2" fillId="0" borderId="10" xfId="56" applyFont="1" applyFill="1" applyBorder="1" applyAlignment="1">
      <alignment horizont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170" fontId="3" fillId="33" borderId="10" xfId="75" applyFont="1" applyFill="1" applyBorder="1" applyAlignment="1">
      <alignment horizontal="center" vertical="center"/>
    </xf>
    <xf numFmtId="4" fontId="3" fillId="33" borderId="10" xfId="56" applyNumberFormat="1" applyFont="1" applyFill="1" applyBorder="1" applyAlignment="1">
      <alignment horizontal="center" vertical="justify"/>
      <protection/>
    </xf>
    <xf numFmtId="4" fontId="3" fillId="33" borderId="10" xfId="56" applyNumberFormat="1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left" vertical="center"/>
      <protection/>
    </xf>
    <xf numFmtId="0" fontId="3" fillId="34" borderId="10" xfId="56" applyFont="1" applyFill="1" applyBorder="1" applyAlignment="1">
      <alignment horizontal="center"/>
      <protection/>
    </xf>
    <xf numFmtId="0" fontId="3" fillId="34" borderId="10" xfId="56" applyFont="1" applyFill="1" applyBorder="1" applyAlignment="1">
      <alignment vertical="center"/>
      <protection/>
    </xf>
    <xf numFmtId="4" fontId="3" fillId="34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0" fontId="2" fillId="35" borderId="10" xfId="56" applyFont="1" applyFill="1" applyBorder="1" applyAlignment="1">
      <alignment horizontal="center" wrapText="1"/>
      <protection/>
    </xf>
    <xf numFmtId="4" fontId="2" fillId="35" borderId="10" xfId="56" applyNumberFormat="1" applyFont="1" applyFill="1" applyBorder="1" applyAlignment="1">
      <alignment vertical="center"/>
      <protection/>
    </xf>
    <xf numFmtId="0" fontId="2" fillId="35" borderId="10" xfId="56" applyFont="1" applyFill="1" applyBorder="1" applyAlignment="1">
      <alignment horizontal="center" vertical="center" wrapText="1"/>
      <protection/>
    </xf>
    <xf numFmtId="49" fontId="3" fillId="34" borderId="10" xfId="56" applyNumberFormat="1" applyFont="1" applyFill="1" applyBorder="1" applyAlignment="1">
      <alignment horizontal="left"/>
      <protection/>
    </xf>
    <xf numFmtId="49" fontId="3" fillId="34" borderId="10" xfId="56" applyNumberFormat="1" applyFont="1" applyFill="1" applyBorder="1" applyAlignment="1">
      <alignment horizontal="center"/>
      <protection/>
    </xf>
    <xf numFmtId="0" fontId="2" fillId="34" borderId="10" xfId="56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/>
    </xf>
    <xf numFmtId="0" fontId="0" fillId="37" borderId="12" xfId="0" applyFill="1" applyBorder="1" applyAlignment="1">
      <alignment/>
    </xf>
    <xf numFmtId="170" fontId="0" fillId="37" borderId="12" xfId="75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70" fontId="0" fillId="37" borderId="12" xfId="75" applyFont="1" applyFill="1" applyBorder="1" applyAlignment="1">
      <alignment vertical="center"/>
    </xf>
    <xf numFmtId="170" fontId="0" fillId="37" borderId="12" xfId="75" applyFont="1" applyFill="1" applyBorder="1" applyAlignment="1">
      <alignment horizontal="center"/>
    </xf>
    <xf numFmtId="0" fontId="0" fillId="37" borderId="12" xfId="0" applyFill="1" applyBorder="1" applyAlignment="1">
      <alignment wrapText="1"/>
    </xf>
    <xf numFmtId="0" fontId="0" fillId="0" borderId="0" xfId="0" applyAlignment="1">
      <alignment vertical="center"/>
    </xf>
    <xf numFmtId="0" fontId="0" fillId="37" borderId="12" xfId="0" applyFill="1" applyBorder="1" applyAlignment="1">
      <alignment vertical="center" wrapText="1"/>
    </xf>
    <xf numFmtId="170" fontId="0" fillId="37" borderId="12" xfId="75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0" fillId="0" borderId="0" xfId="0" applyAlignment="1">
      <alignment wrapText="1"/>
    </xf>
    <xf numFmtId="170" fontId="0" fillId="37" borderId="12" xfId="75" applyFont="1" applyFill="1" applyBorder="1" applyAlignment="1">
      <alignment wrapText="1"/>
    </xf>
    <xf numFmtId="170" fontId="0" fillId="37" borderId="12" xfId="75" applyFont="1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6" borderId="12" xfId="0" applyFill="1" applyBorder="1" applyAlignment="1">
      <alignment wrapText="1"/>
    </xf>
    <xf numFmtId="0" fontId="51" fillId="37" borderId="12" xfId="0" applyFont="1" applyFill="1" applyBorder="1" applyAlignment="1">
      <alignment wrapText="1"/>
    </xf>
    <xf numFmtId="0" fontId="52" fillId="33" borderId="12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170" fontId="52" fillId="37" borderId="12" xfId="75" applyFont="1" applyFill="1" applyBorder="1" applyAlignment="1">
      <alignment/>
    </xf>
    <xf numFmtId="0" fontId="51" fillId="37" borderId="12" xfId="0" applyFont="1" applyFill="1" applyBorder="1" applyAlignment="1">
      <alignment/>
    </xf>
    <xf numFmtId="170" fontId="52" fillId="0" borderId="0" xfId="75" applyFont="1" applyAlignment="1">
      <alignment/>
    </xf>
    <xf numFmtId="170" fontId="52" fillId="33" borderId="12" xfId="75" applyFont="1" applyFill="1" applyBorder="1" applyAlignment="1">
      <alignment horizontal="left" vertical="center"/>
    </xf>
    <xf numFmtId="170" fontId="53" fillId="36" borderId="12" xfId="75" applyFont="1" applyFill="1" applyBorder="1" applyAlignment="1">
      <alignment/>
    </xf>
    <xf numFmtId="170" fontId="52" fillId="33" borderId="12" xfId="75" applyFont="1" applyFill="1" applyBorder="1" applyAlignment="1">
      <alignment horizontal="center" vertical="center"/>
    </xf>
    <xf numFmtId="170" fontId="0" fillId="37" borderId="12" xfId="75" applyFont="1" applyFill="1" applyBorder="1" applyAlignment="1">
      <alignment horizontal="right"/>
    </xf>
    <xf numFmtId="4" fontId="2" fillId="0" borderId="10" xfId="75" applyNumberFormat="1" applyFont="1" applyFill="1" applyBorder="1" applyAlignment="1">
      <alignment horizontal="center" vertical="center"/>
    </xf>
    <xf numFmtId="4" fontId="2" fillId="34" borderId="10" xfId="75" applyNumberFormat="1" applyFont="1" applyFill="1" applyBorder="1" applyAlignment="1">
      <alignment vertical="center"/>
    </xf>
    <xf numFmtId="4" fontId="2" fillId="34" borderId="10" xfId="56" applyNumberFormat="1" applyFont="1" applyFill="1" applyBorder="1" applyAlignment="1">
      <alignment vertical="center"/>
      <protection/>
    </xf>
    <xf numFmtId="4" fontId="3" fillId="34" borderId="10" xfId="75" applyNumberFormat="1" applyFont="1" applyFill="1" applyBorder="1" applyAlignment="1">
      <alignment horizontal="right" vertical="center"/>
    </xf>
    <xf numFmtId="4" fontId="2" fillId="0" borderId="10" xfId="75" applyNumberFormat="1" applyFont="1" applyFill="1" applyBorder="1" applyAlignment="1">
      <alignment horizontal="right" vertical="center"/>
    </xf>
    <xf numFmtId="4" fontId="2" fillId="35" borderId="10" xfId="75" applyNumberFormat="1" applyFont="1" applyFill="1" applyBorder="1" applyAlignment="1">
      <alignment horizontal="right" vertical="center" wrapText="1"/>
    </xf>
    <xf numFmtId="0" fontId="3" fillId="0" borderId="0" xfId="56" applyFont="1" applyFill="1" applyBorder="1" applyAlignment="1">
      <alignment horizontal="center" vertical="center" wrapText="1"/>
      <protection/>
    </xf>
    <xf numFmtId="0" fontId="2" fillId="35" borderId="10" xfId="56" applyFont="1" applyFill="1" applyBorder="1" applyAlignment="1">
      <alignment horizontal="left" vertical="top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170" fontId="3" fillId="36" borderId="0" xfId="75" applyFont="1" applyFill="1" applyBorder="1" applyAlignment="1">
      <alignment horizontal="center" vertical="center" wrapText="1"/>
    </xf>
    <xf numFmtId="1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left" vertical="top" wrapText="1"/>
      <protection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6" fillId="0" borderId="16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5" fillId="0" borderId="24" xfId="56" applyFont="1" applyFill="1" applyBorder="1" applyAlignment="1">
      <alignment horizontal="center"/>
      <protection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2" fillId="0" borderId="30" xfId="56" applyFont="1" applyFill="1" applyBorder="1" applyAlignment="1">
      <alignment horizontal="center"/>
      <protection/>
    </xf>
    <xf numFmtId="0" fontId="2" fillId="0" borderId="31" xfId="56" applyFont="1" applyFill="1" applyBorder="1" applyAlignment="1">
      <alignment horizontal="center"/>
      <protection/>
    </xf>
    <xf numFmtId="0" fontId="2" fillId="0" borderId="32" xfId="56" applyFont="1" applyFill="1" applyBorder="1" applyAlignment="1">
      <alignment horizontal="center"/>
      <protection/>
    </xf>
    <xf numFmtId="0" fontId="52" fillId="33" borderId="12" xfId="0" applyFont="1" applyFill="1" applyBorder="1" applyAlignment="1">
      <alignment horizontal="left"/>
    </xf>
  </cellXfs>
  <cellStyles count="63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_BuiltIn_Comma" xfId="50"/>
    <cellStyle name="Heading" xfId="51"/>
    <cellStyle name="Heading1" xfId="52"/>
    <cellStyle name="Currency" xfId="53"/>
    <cellStyle name="Currency [0]" xfId="54"/>
    <cellStyle name="Neutro" xfId="55"/>
    <cellStyle name="Normal 2" xfId="56"/>
    <cellStyle name="Nota" xfId="57"/>
    <cellStyle name="Percent" xfId="58"/>
    <cellStyle name="Porcentagem 2" xfId="59"/>
    <cellStyle name="Result" xfId="60"/>
    <cellStyle name="Result2" xfId="61"/>
    <cellStyle name="Ruim" xfId="62"/>
    <cellStyle name="Saída" xfId="63"/>
    <cellStyle name="Comma [0]" xfId="64"/>
    <cellStyle name="Separador de milhares 2" xfId="65"/>
    <cellStyle name="Separador de milhares 4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Vírgula 2" xfId="7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104775</xdr:rowOff>
    </xdr:from>
    <xdr:to>
      <xdr:col>3</xdr:col>
      <xdr:colOff>95250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667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F105" sqref="A1:F105"/>
    </sheetView>
  </sheetViews>
  <sheetFormatPr defaultColWidth="9.00390625" defaultRowHeight="14.25"/>
  <cols>
    <col min="1" max="1" width="24.375" style="54" customWidth="1"/>
    <col min="2" max="2" width="32.50390625" style="54" customWidth="1"/>
    <col min="3" max="3" width="19.50390625" style="0" customWidth="1"/>
    <col min="4" max="4" width="21.125" style="0" customWidth="1"/>
    <col min="5" max="5" width="12.125" style="0" customWidth="1"/>
    <col min="6" max="6" width="9.00390625" style="40" customWidth="1"/>
  </cols>
  <sheetData>
    <row r="1" spans="2:6" ht="14.25">
      <c r="B1" s="84" t="s">
        <v>13</v>
      </c>
      <c r="C1" s="85"/>
      <c r="D1" s="85"/>
      <c r="E1" s="85"/>
      <c r="F1" s="86"/>
    </row>
    <row r="2" spans="2:6" ht="14.25">
      <c r="B2" s="53" t="s">
        <v>25</v>
      </c>
      <c r="C2" s="41" t="s">
        <v>21</v>
      </c>
      <c r="D2" s="41" t="s">
        <v>22</v>
      </c>
      <c r="E2" s="44" t="s">
        <v>12</v>
      </c>
      <c r="F2" s="44" t="s">
        <v>11</v>
      </c>
    </row>
    <row r="3" spans="2:6" ht="14.25">
      <c r="B3" s="48" t="s">
        <v>91</v>
      </c>
      <c r="C3" s="43"/>
      <c r="D3" s="47">
        <v>196</v>
      </c>
      <c r="E3" s="47">
        <f>C3+D3</f>
        <v>196</v>
      </c>
      <c r="F3" s="45" t="s">
        <v>15</v>
      </c>
    </row>
    <row r="4" spans="2:6" ht="14.25">
      <c r="B4" s="48" t="s">
        <v>23</v>
      </c>
      <c r="C4" s="43">
        <v>104</v>
      </c>
      <c r="D4" s="47"/>
      <c r="E4" s="47">
        <f>C4+D4</f>
        <v>104</v>
      </c>
      <c r="F4" s="45" t="s">
        <v>15</v>
      </c>
    </row>
    <row r="5" spans="2:6" ht="14.25">
      <c r="B5" s="48" t="s">
        <v>16</v>
      </c>
      <c r="C5" s="43">
        <v>152</v>
      </c>
      <c r="D5" s="47">
        <v>84</v>
      </c>
      <c r="E5" s="47">
        <f aca="true" t="shared" si="0" ref="E5:E10">C5+D5</f>
        <v>236</v>
      </c>
      <c r="F5" s="45" t="s">
        <v>15</v>
      </c>
    </row>
    <row r="6" spans="2:6" ht="14.25">
      <c r="B6" s="48" t="s">
        <v>17</v>
      </c>
      <c r="C6" s="43">
        <v>360</v>
      </c>
      <c r="D6" s="47">
        <v>127</v>
      </c>
      <c r="E6" s="47">
        <f t="shared" si="0"/>
        <v>487</v>
      </c>
      <c r="F6" s="45" t="s">
        <v>15</v>
      </c>
    </row>
    <row r="7" spans="2:6" ht="14.25">
      <c r="B7" s="48" t="s">
        <v>18</v>
      </c>
      <c r="C7" s="43"/>
      <c r="D7" s="47">
        <v>315</v>
      </c>
      <c r="E7" s="47">
        <f t="shared" si="0"/>
        <v>315</v>
      </c>
      <c r="F7" s="45" t="s">
        <v>15</v>
      </c>
    </row>
    <row r="8" spans="2:6" ht="14.25">
      <c r="B8" s="48" t="s">
        <v>19</v>
      </c>
      <c r="C8" s="43">
        <v>430</v>
      </c>
      <c r="D8" s="47">
        <v>446</v>
      </c>
      <c r="E8" s="47">
        <f t="shared" si="0"/>
        <v>876</v>
      </c>
      <c r="F8" s="45" t="s">
        <v>15</v>
      </c>
    </row>
    <row r="9" spans="2:6" ht="14.25">
      <c r="B9" s="48" t="s">
        <v>20</v>
      </c>
      <c r="C9" s="43">
        <v>1900</v>
      </c>
      <c r="D9" s="47">
        <v>1800</v>
      </c>
      <c r="E9" s="47">
        <f t="shared" si="0"/>
        <v>3700</v>
      </c>
      <c r="F9" s="45" t="s">
        <v>15</v>
      </c>
    </row>
    <row r="10" spans="2:6" ht="14.25">
      <c r="B10" s="48" t="s">
        <v>90</v>
      </c>
      <c r="C10" s="43">
        <v>350</v>
      </c>
      <c r="D10" s="43">
        <v>550</v>
      </c>
      <c r="E10" s="43">
        <f t="shared" si="0"/>
        <v>900</v>
      </c>
      <c r="F10" s="45" t="s">
        <v>15</v>
      </c>
    </row>
    <row r="12" spans="2:6" ht="14.25">
      <c r="B12" s="84" t="s">
        <v>24</v>
      </c>
      <c r="C12" s="85"/>
      <c r="D12" s="85"/>
      <c r="E12" s="85"/>
      <c r="F12" s="86"/>
    </row>
    <row r="13" spans="2:6" ht="14.25">
      <c r="B13" s="53" t="s">
        <v>25</v>
      </c>
      <c r="C13" s="41" t="s">
        <v>21</v>
      </c>
      <c r="D13" s="41" t="s">
        <v>22</v>
      </c>
      <c r="E13" s="44" t="s">
        <v>12</v>
      </c>
      <c r="F13" s="44" t="s">
        <v>11</v>
      </c>
    </row>
    <row r="14" spans="1:6" s="49" customFormat="1" ht="42.75">
      <c r="A14" s="58"/>
      <c r="B14" s="50" t="s">
        <v>70</v>
      </c>
      <c r="C14" s="46"/>
      <c r="D14" s="51">
        <v>1</v>
      </c>
      <c r="E14" s="51">
        <f>C14+D14</f>
        <v>1</v>
      </c>
      <c r="F14" s="52" t="s">
        <v>11</v>
      </c>
    </row>
    <row r="15" spans="2:6" ht="14.25">
      <c r="B15" s="48" t="s">
        <v>26</v>
      </c>
      <c r="C15" s="43">
        <v>3</v>
      </c>
      <c r="D15" s="47">
        <v>5</v>
      </c>
      <c r="E15" s="47">
        <f>C15+D15</f>
        <v>8</v>
      </c>
      <c r="F15" s="45" t="s">
        <v>11</v>
      </c>
    </row>
    <row r="16" spans="2:6" ht="42.75">
      <c r="B16" s="48" t="s">
        <v>33</v>
      </c>
      <c r="C16" s="43">
        <v>1</v>
      </c>
      <c r="D16" s="47"/>
      <c r="E16" s="47">
        <f>C16+D16</f>
        <v>1</v>
      </c>
      <c r="F16" s="45" t="s">
        <v>11</v>
      </c>
    </row>
    <row r="17" spans="2:6" ht="14.25">
      <c r="B17" s="48" t="s">
        <v>31</v>
      </c>
      <c r="C17" s="43">
        <v>1</v>
      </c>
      <c r="D17" s="47"/>
      <c r="E17" s="47">
        <f>C17+D17</f>
        <v>1</v>
      </c>
      <c r="F17" s="45" t="s">
        <v>11</v>
      </c>
    </row>
    <row r="18" spans="2:6" ht="14.25">
      <c r="B18" s="48" t="s">
        <v>32</v>
      </c>
      <c r="C18" s="43">
        <v>1</v>
      </c>
      <c r="D18" s="47"/>
      <c r="E18" s="47">
        <f>C18+D18</f>
        <v>1</v>
      </c>
      <c r="F18" s="45" t="s">
        <v>11</v>
      </c>
    </row>
    <row r="19" spans="2:6" ht="14.25">
      <c r="B19"/>
      <c r="F19"/>
    </row>
    <row r="20" spans="2:6" ht="14.25">
      <c r="B20" s="84" t="s">
        <v>30</v>
      </c>
      <c r="C20" s="85"/>
      <c r="D20" s="85"/>
      <c r="E20" s="85"/>
      <c r="F20" s="86"/>
    </row>
    <row r="21" spans="2:6" ht="14.25">
      <c r="B21" s="53" t="s">
        <v>25</v>
      </c>
      <c r="C21" s="41" t="s">
        <v>21</v>
      </c>
      <c r="D21" s="41" t="s">
        <v>22</v>
      </c>
      <c r="E21" s="44" t="s">
        <v>12</v>
      </c>
      <c r="F21" s="44" t="s">
        <v>11</v>
      </c>
    </row>
    <row r="22" spans="2:6" ht="14.25">
      <c r="B22" s="50" t="s">
        <v>34</v>
      </c>
      <c r="C22" s="46"/>
      <c r="D22" s="51">
        <v>25</v>
      </c>
      <c r="E22" s="51">
        <f aca="true" t="shared" si="1" ref="E22:E28">C22+D22</f>
        <v>25</v>
      </c>
      <c r="F22" s="52" t="s">
        <v>11</v>
      </c>
    </row>
    <row r="23" spans="2:6" ht="14.25">
      <c r="B23" s="48" t="s">
        <v>35</v>
      </c>
      <c r="C23" s="43">
        <v>24</v>
      </c>
      <c r="D23" s="47"/>
      <c r="E23" s="47">
        <f t="shared" si="1"/>
        <v>24</v>
      </c>
      <c r="F23" s="45" t="s">
        <v>11</v>
      </c>
    </row>
    <row r="24" spans="2:6" ht="14.25">
      <c r="B24" s="48" t="s">
        <v>36</v>
      </c>
      <c r="C24" s="43">
        <v>16</v>
      </c>
      <c r="D24" s="47">
        <v>8</v>
      </c>
      <c r="E24" s="47">
        <f t="shared" si="1"/>
        <v>24</v>
      </c>
      <c r="F24" s="45" t="s">
        <v>11</v>
      </c>
    </row>
    <row r="25" spans="2:6" ht="14.25">
      <c r="B25" s="48" t="s">
        <v>38</v>
      </c>
      <c r="C25" s="43">
        <v>7</v>
      </c>
      <c r="D25" s="43"/>
      <c r="E25" s="47">
        <f t="shared" si="1"/>
        <v>7</v>
      </c>
      <c r="F25" s="45" t="s">
        <v>11</v>
      </c>
    </row>
    <row r="26" spans="2:6" ht="14.25">
      <c r="B26" s="48" t="s">
        <v>37</v>
      </c>
      <c r="C26" s="43"/>
      <c r="D26" s="43">
        <v>6</v>
      </c>
      <c r="E26" s="47">
        <f t="shared" si="1"/>
        <v>6</v>
      </c>
      <c r="F26" s="45" t="s">
        <v>11</v>
      </c>
    </row>
    <row r="27" spans="2:6" s="54" customFormat="1" ht="14.25">
      <c r="B27" s="48" t="s">
        <v>39</v>
      </c>
      <c r="C27" s="55">
        <v>1</v>
      </c>
      <c r="D27" s="55">
        <v>1</v>
      </c>
      <c r="E27" s="56">
        <f t="shared" si="1"/>
        <v>2</v>
      </c>
      <c r="F27" s="57" t="s">
        <v>11</v>
      </c>
    </row>
    <row r="28" spans="2:6" ht="14.25">
      <c r="B28" s="48" t="s">
        <v>40</v>
      </c>
      <c r="C28" s="43"/>
      <c r="D28" s="43">
        <v>1</v>
      </c>
      <c r="E28" s="47">
        <f t="shared" si="1"/>
        <v>1</v>
      </c>
      <c r="F28" s="45" t="s">
        <v>11</v>
      </c>
    </row>
    <row r="29" spans="2:6" ht="14.25">
      <c r="B29" s="48" t="s">
        <v>92</v>
      </c>
      <c r="C29" s="42"/>
      <c r="D29" s="42"/>
      <c r="E29" s="69" t="s">
        <v>93</v>
      </c>
      <c r="F29" s="45" t="s">
        <v>8</v>
      </c>
    </row>
    <row r="30" spans="2:6" ht="14.25">
      <c r="B30" s="48" t="s">
        <v>94</v>
      </c>
      <c r="C30" s="42"/>
      <c r="D30" s="42"/>
      <c r="E30" s="43">
        <v>4.3</v>
      </c>
      <c r="F30" s="45" t="s">
        <v>8</v>
      </c>
    </row>
    <row r="33" spans="2:6" ht="14.25">
      <c r="B33" s="84" t="s">
        <v>27</v>
      </c>
      <c r="C33" s="85"/>
      <c r="D33" s="85"/>
      <c r="E33" s="85"/>
      <c r="F33" s="86"/>
    </row>
    <row r="34" spans="2:6" ht="14.25">
      <c r="B34" s="53" t="s">
        <v>25</v>
      </c>
      <c r="C34" s="41" t="s">
        <v>21</v>
      </c>
      <c r="D34" s="41" t="s">
        <v>22</v>
      </c>
      <c r="E34" s="44" t="s">
        <v>12</v>
      </c>
      <c r="F34" s="44" t="s">
        <v>11</v>
      </c>
    </row>
    <row r="35" spans="2:6" ht="14.25">
      <c r="B35" s="50" t="s">
        <v>75</v>
      </c>
      <c r="C35" s="46">
        <v>66</v>
      </c>
      <c r="D35" s="51"/>
      <c r="E35" s="51">
        <f>C35+D35</f>
        <v>66</v>
      </c>
      <c r="F35" s="52" t="s">
        <v>11</v>
      </c>
    </row>
    <row r="36" spans="2:6" ht="14.25">
      <c r="B36" s="50" t="s">
        <v>28</v>
      </c>
      <c r="C36" s="46">
        <v>38</v>
      </c>
      <c r="D36" s="51">
        <v>51</v>
      </c>
      <c r="E36" s="51">
        <f>C36+D36</f>
        <v>89</v>
      </c>
      <c r="F36" s="52" t="s">
        <v>11</v>
      </c>
    </row>
    <row r="37" spans="2:6" ht="14.25">
      <c r="B37" s="48" t="s">
        <v>29</v>
      </c>
      <c r="C37" s="43">
        <v>19</v>
      </c>
      <c r="D37" s="47">
        <v>15</v>
      </c>
      <c r="E37" s="47">
        <f>C37+D37</f>
        <v>34</v>
      </c>
      <c r="F37" s="45" t="s">
        <v>11</v>
      </c>
    </row>
    <row r="38" spans="2:6" ht="28.5">
      <c r="B38" s="48" t="s">
        <v>76</v>
      </c>
      <c r="C38" s="43">
        <v>7</v>
      </c>
      <c r="D38" s="47"/>
      <c r="E38" s="47">
        <f>C38+D38</f>
        <v>7</v>
      </c>
      <c r="F38" s="45" t="s">
        <v>11</v>
      </c>
    </row>
    <row r="41" spans="2:6" ht="14.25">
      <c r="B41" s="84" t="s">
        <v>42</v>
      </c>
      <c r="C41" s="85"/>
      <c r="D41" s="85"/>
      <c r="E41" s="85"/>
      <c r="F41" s="86"/>
    </row>
    <row r="42" spans="2:6" ht="14.25">
      <c r="B42" s="53" t="s">
        <v>25</v>
      </c>
      <c r="C42" s="41" t="s">
        <v>21</v>
      </c>
      <c r="D42" s="41" t="s">
        <v>22</v>
      </c>
      <c r="E42" s="44" t="s">
        <v>12</v>
      </c>
      <c r="F42" s="44" t="s">
        <v>11</v>
      </c>
    </row>
    <row r="43" spans="2:6" ht="14.25">
      <c r="B43" s="50" t="s">
        <v>41</v>
      </c>
      <c r="C43" s="46">
        <v>38</v>
      </c>
      <c r="D43" s="51">
        <v>38</v>
      </c>
      <c r="E43" s="51">
        <f>C43+D43</f>
        <v>76</v>
      </c>
      <c r="F43" s="52" t="s">
        <v>11</v>
      </c>
    </row>
    <row r="44" spans="2:6" ht="14.25">
      <c r="B44" s="48" t="s">
        <v>43</v>
      </c>
      <c r="C44" s="43">
        <v>15</v>
      </c>
      <c r="D44" s="47">
        <v>12</v>
      </c>
      <c r="E44" s="47">
        <f>C44+D44</f>
        <v>27</v>
      </c>
      <c r="F44" s="45" t="s">
        <v>11</v>
      </c>
    </row>
    <row r="45" spans="2:6" ht="14.25">
      <c r="B45" s="48" t="s">
        <v>72</v>
      </c>
      <c r="C45" s="43">
        <v>2</v>
      </c>
      <c r="D45" s="47">
        <v>2</v>
      </c>
      <c r="E45" s="47">
        <f>C45+D45</f>
        <v>4</v>
      </c>
      <c r="F45" s="45" t="s">
        <v>11</v>
      </c>
    </row>
    <row r="48" spans="2:6" ht="14.25">
      <c r="B48" s="84" t="s">
        <v>44</v>
      </c>
      <c r="C48" s="85"/>
      <c r="D48" s="85"/>
      <c r="E48" s="85"/>
      <c r="F48" s="86"/>
    </row>
    <row r="49" spans="2:6" ht="14.25">
      <c r="B49" s="53" t="s">
        <v>25</v>
      </c>
      <c r="C49" s="41" t="s">
        <v>21</v>
      </c>
      <c r="D49" s="41" t="s">
        <v>22</v>
      </c>
      <c r="E49" s="44" t="s">
        <v>12</v>
      </c>
      <c r="F49" s="44" t="s">
        <v>11</v>
      </c>
    </row>
    <row r="50" spans="2:6" ht="14.25">
      <c r="B50" s="50" t="s">
        <v>41</v>
      </c>
      <c r="C50" s="46">
        <v>38</v>
      </c>
      <c r="D50" s="51">
        <v>38</v>
      </c>
      <c r="E50" s="51">
        <f>C50+D50</f>
        <v>76</v>
      </c>
      <c r="F50" s="52" t="s">
        <v>11</v>
      </c>
    </row>
    <row r="51" spans="2:6" ht="14.25">
      <c r="B51" s="48" t="s">
        <v>43</v>
      </c>
      <c r="C51" s="43">
        <v>11</v>
      </c>
      <c r="D51" s="47">
        <v>10</v>
      </c>
      <c r="E51" s="47">
        <f>C51+D51</f>
        <v>21</v>
      </c>
      <c r="F51" s="45" t="s">
        <v>11</v>
      </c>
    </row>
    <row r="52" spans="2:6" ht="0.75" customHeight="1">
      <c r="B52" s="48"/>
      <c r="C52" s="43"/>
      <c r="D52" s="47"/>
      <c r="E52" s="47"/>
      <c r="F52" s="45"/>
    </row>
    <row r="54" spans="2:6" ht="14.25">
      <c r="B54" s="84" t="s">
        <v>45</v>
      </c>
      <c r="C54" s="85"/>
      <c r="D54" s="85"/>
      <c r="E54" s="85"/>
      <c r="F54" s="86"/>
    </row>
    <row r="55" spans="2:6" ht="14.25">
      <c r="B55" s="53" t="s">
        <v>25</v>
      </c>
      <c r="C55" s="41" t="s">
        <v>21</v>
      </c>
      <c r="D55" s="41" t="s">
        <v>22</v>
      </c>
      <c r="E55" s="44" t="s">
        <v>12</v>
      </c>
      <c r="F55" s="44" t="s">
        <v>11</v>
      </c>
    </row>
    <row r="56" spans="2:6" ht="14.25">
      <c r="B56" s="50" t="s">
        <v>46</v>
      </c>
      <c r="C56" s="46">
        <v>205</v>
      </c>
      <c r="D56" s="51">
        <v>169</v>
      </c>
      <c r="E56" s="51">
        <f aca="true" t="shared" si="2" ref="E56:E66">C56+D56</f>
        <v>374</v>
      </c>
      <c r="F56" s="52" t="s">
        <v>15</v>
      </c>
    </row>
    <row r="57" spans="2:6" ht="14.25">
      <c r="B57" s="48" t="s">
        <v>47</v>
      </c>
      <c r="C57" s="43">
        <v>92</v>
      </c>
      <c r="D57" s="47">
        <v>42</v>
      </c>
      <c r="E57" s="47">
        <f t="shared" si="2"/>
        <v>134</v>
      </c>
      <c r="F57" s="45" t="s">
        <v>15</v>
      </c>
    </row>
    <row r="58" spans="2:6" ht="14.25">
      <c r="B58" s="48" t="s">
        <v>52</v>
      </c>
      <c r="C58" s="43">
        <v>520</v>
      </c>
      <c r="D58" s="47">
        <v>300</v>
      </c>
      <c r="E58" s="47">
        <f t="shared" si="2"/>
        <v>820</v>
      </c>
      <c r="F58" s="45" t="s">
        <v>15</v>
      </c>
    </row>
    <row r="59" spans="2:6" ht="28.5">
      <c r="B59" s="48" t="s">
        <v>71</v>
      </c>
      <c r="C59" s="43">
        <v>92</v>
      </c>
      <c r="D59" s="47"/>
      <c r="E59" s="47">
        <f t="shared" si="2"/>
        <v>92</v>
      </c>
      <c r="F59" s="45" t="s">
        <v>15</v>
      </c>
    </row>
    <row r="60" spans="2:6" ht="14.25">
      <c r="B60" s="48" t="s">
        <v>53</v>
      </c>
      <c r="C60" s="43">
        <v>300</v>
      </c>
      <c r="D60" s="47"/>
      <c r="E60" s="47">
        <f t="shared" si="2"/>
        <v>300</v>
      </c>
      <c r="F60" s="45" t="s">
        <v>15</v>
      </c>
    </row>
    <row r="61" spans="2:6" ht="14.25">
      <c r="B61" s="48" t="s">
        <v>54</v>
      </c>
      <c r="C61" s="43"/>
      <c r="D61" s="47">
        <v>52</v>
      </c>
      <c r="E61" s="47">
        <f t="shared" si="2"/>
        <v>52</v>
      </c>
      <c r="F61" s="45" t="s">
        <v>15</v>
      </c>
    </row>
    <row r="62" spans="2:6" ht="14.25">
      <c r="B62" s="48" t="s">
        <v>48</v>
      </c>
      <c r="C62" s="43">
        <v>43</v>
      </c>
      <c r="D62" s="47">
        <v>30</v>
      </c>
      <c r="E62" s="47">
        <f t="shared" si="2"/>
        <v>73</v>
      </c>
      <c r="F62" s="45" t="s">
        <v>11</v>
      </c>
    </row>
    <row r="63" spans="2:6" ht="14.25">
      <c r="B63" s="48" t="s">
        <v>67</v>
      </c>
      <c r="C63" s="43">
        <v>150</v>
      </c>
      <c r="D63" s="47">
        <v>70</v>
      </c>
      <c r="E63" s="47">
        <f t="shared" si="2"/>
        <v>220</v>
      </c>
      <c r="F63" s="45" t="s">
        <v>11</v>
      </c>
    </row>
    <row r="64" spans="2:6" ht="14.25">
      <c r="B64" s="48" t="s">
        <v>68</v>
      </c>
      <c r="C64" s="43">
        <v>150</v>
      </c>
      <c r="D64" s="43">
        <v>70</v>
      </c>
      <c r="E64" s="47">
        <f t="shared" si="2"/>
        <v>220</v>
      </c>
      <c r="F64" s="45" t="s">
        <v>11</v>
      </c>
    </row>
    <row r="65" spans="2:6" ht="14.25">
      <c r="B65" s="48" t="s">
        <v>66</v>
      </c>
      <c r="C65" s="43">
        <v>57</v>
      </c>
      <c r="D65" s="43">
        <v>40</v>
      </c>
      <c r="E65" s="47">
        <f t="shared" si="2"/>
        <v>97</v>
      </c>
      <c r="F65" s="45" t="s">
        <v>11</v>
      </c>
    </row>
    <row r="66" spans="2:6" ht="14.25">
      <c r="B66" s="48" t="s">
        <v>49</v>
      </c>
      <c r="C66" s="55">
        <v>2</v>
      </c>
      <c r="D66" s="55">
        <v>2</v>
      </c>
      <c r="E66" s="56">
        <f t="shared" si="2"/>
        <v>4</v>
      </c>
      <c r="F66" s="57" t="s">
        <v>11</v>
      </c>
    </row>
    <row r="67" spans="2:6" ht="14.25">
      <c r="B67" s="48" t="s">
        <v>50</v>
      </c>
      <c r="C67" s="55">
        <v>2</v>
      </c>
      <c r="D67" s="55">
        <v>2</v>
      </c>
      <c r="E67" s="56">
        <f aca="true" t="shared" si="3" ref="E67:E73">C67+D67</f>
        <v>4</v>
      </c>
      <c r="F67" s="57" t="s">
        <v>11</v>
      </c>
    </row>
    <row r="68" spans="2:6" ht="14.25">
      <c r="B68" s="48" t="s">
        <v>51</v>
      </c>
      <c r="C68" s="55">
        <v>4</v>
      </c>
      <c r="D68" s="55">
        <v>2</v>
      </c>
      <c r="E68" s="56">
        <f t="shared" si="3"/>
        <v>6</v>
      </c>
      <c r="F68" s="57" t="s">
        <v>11</v>
      </c>
    </row>
    <row r="69" spans="2:6" ht="14.25">
      <c r="B69" s="48" t="s">
        <v>55</v>
      </c>
      <c r="C69" s="55">
        <v>2</v>
      </c>
      <c r="D69" s="55">
        <v>2</v>
      </c>
      <c r="E69" s="56">
        <f t="shared" si="3"/>
        <v>4</v>
      </c>
      <c r="F69" s="57" t="s">
        <v>11</v>
      </c>
    </row>
    <row r="70" spans="2:6" ht="14.25">
      <c r="B70" s="48" t="s">
        <v>69</v>
      </c>
      <c r="C70" s="55">
        <v>1</v>
      </c>
      <c r="D70" s="55">
        <v>1</v>
      </c>
      <c r="E70" s="56">
        <f t="shared" si="3"/>
        <v>2</v>
      </c>
      <c r="F70" s="57" t="s">
        <v>11</v>
      </c>
    </row>
    <row r="71" spans="2:6" s="54" customFormat="1" ht="14.25">
      <c r="B71" s="48" t="s">
        <v>56</v>
      </c>
      <c r="C71" s="55"/>
      <c r="D71" s="55">
        <v>1</v>
      </c>
      <c r="E71" s="56">
        <f t="shared" si="3"/>
        <v>1</v>
      </c>
      <c r="F71" s="57" t="s">
        <v>11</v>
      </c>
    </row>
    <row r="72" spans="2:6" ht="28.5">
      <c r="B72" s="48" t="s">
        <v>73</v>
      </c>
      <c r="C72" s="55"/>
      <c r="D72" s="55">
        <v>4</v>
      </c>
      <c r="E72" s="56">
        <f t="shared" si="3"/>
        <v>4</v>
      </c>
      <c r="F72" s="57" t="s">
        <v>11</v>
      </c>
    </row>
    <row r="73" spans="2:6" ht="28.5">
      <c r="B73" s="48" t="s">
        <v>74</v>
      </c>
      <c r="C73" s="55"/>
      <c r="D73" s="55">
        <v>8</v>
      </c>
      <c r="E73" s="56">
        <f t="shared" si="3"/>
        <v>8</v>
      </c>
      <c r="F73" s="57" t="s">
        <v>11</v>
      </c>
    </row>
    <row r="76" spans="1:6" ht="14.25">
      <c r="A76" s="59"/>
      <c r="B76" s="84" t="s">
        <v>27</v>
      </c>
      <c r="C76" s="85"/>
      <c r="D76" s="85"/>
      <c r="E76" s="85"/>
      <c r="F76" s="86"/>
    </row>
    <row r="77" spans="1:6" ht="14.25">
      <c r="A77" s="59" t="s">
        <v>14</v>
      </c>
      <c r="B77" s="53" t="s">
        <v>25</v>
      </c>
      <c r="C77" s="41" t="s">
        <v>21</v>
      </c>
      <c r="D77" s="41" t="s">
        <v>22</v>
      </c>
      <c r="E77" s="44" t="s">
        <v>12</v>
      </c>
      <c r="F77" s="44" t="s">
        <v>11</v>
      </c>
    </row>
    <row r="78" spans="1:6" ht="28.5">
      <c r="A78" s="60" t="s">
        <v>57</v>
      </c>
      <c r="B78" s="50" t="s">
        <v>58</v>
      </c>
      <c r="C78" s="46">
        <v>1</v>
      </c>
      <c r="D78" s="51"/>
      <c r="E78" s="51">
        <f>C78+D78</f>
        <v>1</v>
      </c>
      <c r="F78" s="52" t="s">
        <v>11</v>
      </c>
    </row>
    <row r="79" spans="1:6" ht="14.25">
      <c r="A79" s="60" t="s">
        <v>60</v>
      </c>
      <c r="B79" s="48" t="s">
        <v>61</v>
      </c>
      <c r="C79" s="43">
        <v>1</v>
      </c>
      <c r="D79" s="47"/>
      <c r="E79" s="47">
        <f>C79+D79</f>
        <v>1</v>
      </c>
      <c r="F79" s="45" t="s">
        <v>11</v>
      </c>
    </row>
    <row r="80" spans="1:6" ht="14.25">
      <c r="A80" s="60" t="s">
        <v>62</v>
      </c>
      <c r="B80" s="48" t="s">
        <v>63</v>
      </c>
      <c r="C80" s="43">
        <v>1</v>
      </c>
      <c r="D80" s="47"/>
      <c r="E80" s="47">
        <f>C80+D80</f>
        <v>1</v>
      </c>
      <c r="F80" s="45" t="s">
        <v>11</v>
      </c>
    </row>
    <row r="81" spans="1:6" ht="14.25">
      <c r="A81" s="48"/>
      <c r="B81" s="48"/>
      <c r="C81" s="42"/>
      <c r="D81" s="42"/>
      <c r="E81" s="47">
        <f aca="true" t="shared" si="4" ref="E81:E88">C81+D81</f>
        <v>0</v>
      </c>
      <c r="F81" s="45" t="s">
        <v>11</v>
      </c>
    </row>
    <row r="82" spans="1:6" ht="14.25">
      <c r="A82" s="48"/>
      <c r="B82" s="48"/>
      <c r="C82" s="42"/>
      <c r="D82" s="42"/>
      <c r="E82" s="47">
        <f t="shared" si="4"/>
        <v>0</v>
      </c>
      <c r="F82" s="45" t="s">
        <v>11</v>
      </c>
    </row>
    <row r="83" spans="1:6" ht="14.25">
      <c r="A83" s="48"/>
      <c r="B83" s="48"/>
      <c r="C83" s="42"/>
      <c r="D83" s="42"/>
      <c r="E83" s="47">
        <f t="shared" si="4"/>
        <v>0</v>
      </c>
      <c r="F83" s="45" t="s">
        <v>11</v>
      </c>
    </row>
    <row r="84" spans="1:6" ht="14.25">
      <c r="A84" s="48"/>
      <c r="B84" s="48"/>
      <c r="C84" s="42"/>
      <c r="D84" s="42"/>
      <c r="E84" s="47">
        <f t="shared" si="4"/>
        <v>0</v>
      </c>
      <c r="F84" s="45" t="s">
        <v>11</v>
      </c>
    </row>
    <row r="85" spans="1:6" ht="14.25">
      <c r="A85" s="48"/>
      <c r="B85" s="48"/>
      <c r="C85" s="42"/>
      <c r="D85" s="42"/>
      <c r="E85" s="47">
        <f t="shared" si="4"/>
        <v>0</v>
      </c>
      <c r="F85" s="45" t="s">
        <v>11</v>
      </c>
    </row>
    <row r="86" spans="1:6" ht="14.25">
      <c r="A86" s="48"/>
      <c r="B86" s="48"/>
      <c r="C86" s="42"/>
      <c r="D86" s="42"/>
      <c r="E86" s="47">
        <f t="shared" si="4"/>
        <v>0</v>
      </c>
      <c r="F86" s="45" t="s">
        <v>11</v>
      </c>
    </row>
    <row r="87" spans="1:6" ht="14.25">
      <c r="A87" s="48"/>
      <c r="B87" s="48"/>
      <c r="C87" s="42"/>
      <c r="D87" s="42"/>
      <c r="E87" s="47">
        <f t="shared" si="4"/>
        <v>0</v>
      </c>
      <c r="F87" s="45" t="s">
        <v>11</v>
      </c>
    </row>
    <row r="88" spans="1:6" ht="0.75" customHeight="1">
      <c r="A88" s="48"/>
      <c r="B88" s="48"/>
      <c r="C88" s="42"/>
      <c r="D88" s="42"/>
      <c r="E88" s="47">
        <f t="shared" si="4"/>
        <v>0</v>
      </c>
      <c r="F88" s="45" t="s">
        <v>11</v>
      </c>
    </row>
    <row r="90" spans="1:6" ht="14.25">
      <c r="A90" s="59"/>
      <c r="B90" s="84" t="s">
        <v>59</v>
      </c>
      <c r="C90" s="85"/>
      <c r="D90" s="85"/>
      <c r="E90" s="85"/>
      <c r="F90" s="86"/>
    </row>
    <row r="91" spans="1:6" ht="14.25">
      <c r="A91" s="59" t="s">
        <v>14</v>
      </c>
      <c r="B91" s="53" t="s">
        <v>25</v>
      </c>
      <c r="C91" s="41" t="s">
        <v>21</v>
      </c>
      <c r="D91" s="41" t="s">
        <v>22</v>
      </c>
      <c r="E91" s="44" t="s">
        <v>12</v>
      </c>
      <c r="F91" s="44" t="s">
        <v>11</v>
      </c>
    </row>
    <row r="92" spans="1:6" ht="22.5">
      <c r="A92" s="60" t="s">
        <v>65</v>
      </c>
      <c r="B92" s="50" t="s">
        <v>64</v>
      </c>
      <c r="C92" s="46">
        <v>1</v>
      </c>
      <c r="D92" s="51"/>
      <c r="E92" s="51">
        <f>C92+D92</f>
        <v>1</v>
      </c>
      <c r="F92" s="52" t="s">
        <v>11</v>
      </c>
    </row>
    <row r="93" spans="1:6" ht="14.25">
      <c r="A93" s="48"/>
      <c r="B93" s="48"/>
      <c r="C93" s="43">
        <v>11</v>
      </c>
      <c r="D93" s="47">
        <v>9</v>
      </c>
      <c r="E93" s="47">
        <f>C93+D93</f>
        <v>20</v>
      </c>
      <c r="F93" s="45" t="s">
        <v>11</v>
      </c>
    </row>
    <row r="94" spans="1:6" ht="0.75" customHeight="1">
      <c r="A94" s="48"/>
      <c r="B94" s="48"/>
      <c r="C94" s="43"/>
      <c r="D94" s="47"/>
      <c r="E94" s="47"/>
      <c r="F94" s="45"/>
    </row>
    <row r="101" spans="1:6" ht="14.25">
      <c r="A101" s="59"/>
      <c r="B101" s="84" t="s">
        <v>41</v>
      </c>
      <c r="C101" s="85"/>
      <c r="D101" s="85"/>
      <c r="E101" s="85"/>
      <c r="F101" s="86"/>
    </row>
    <row r="102" spans="1:6" ht="14.25">
      <c r="A102" s="59" t="s">
        <v>14</v>
      </c>
      <c r="B102" s="53" t="s">
        <v>25</v>
      </c>
      <c r="C102" s="41" t="s">
        <v>21</v>
      </c>
      <c r="D102" s="41" t="s">
        <v>22</v>
      </c>
      <c r="E102" s="44" t="s">
        <v>12</v>
      </c>
      <c r="F102" s="44" t="s">
        <v>11</v>
      </c>
    </row>
    <row r="103" spans="1:6" ht="14.25">
      <c r="A103" s="48" t="s">
        <v>57</v>
      </c>
      <c r="B103" s="50" t="s">
        <v>41</v>
      </c>
      <c r="C103" s="46">
        <v>38</v>
      </c>
      <c r="D103" s="51">
        <v>38</v>
      </c>
      <c r="E103" s="51">
        <f>C103+D103</f>
        <v>76</v>
      </c>
      <c r="F103" s="52" t="s">
        <v>11</v>
      </c>
    </row>
    <row r="104" spans="1:6" ht="14.25">
      <c r="A104" s="48"/>
      <c r="B104" s="48"/>
      <c r="C104" s="43">
        <v>11</v>
      </c>
      <c r="D104" s="47">
        <v>9</v>
      </c>
      <c r="E104" s="47">
        <f>C104+D104</f>
        <v>20</v>
      </c>
      <c r="F104" s="45" t="s">
        <v>11</v>
      </c>
    </row>
    <row r="105" spans="1:6" ht="14.25">
      <c r="A105" s="48"/>
      <c r="B105" s="48"/>
      <c r="C105" s="43"/>
      <c r="D105" s="47"/>
      <c r="E105" s="47"/>
      <c r="F105" s="45"/>
    </row>
  </sheetData>
  <sheetProtection/>
  <mergeCells count="10">
    <mergeCell ref="B101:F101"/>
    <mergeCell ref="B1:F1"/>
    <mergeCell ref="B12:F12"/>
    <mergeCell ref="B33:F33"/>
    <mergeCell ref="B20:F20"/>
    <mergeCell ref="B41:F41"/>
    <mergeCell ref="B48:F48"/>
    <mergeCell ref="B54:F54"/>
    <mergeCell ref="B76:F76"/>
    <mergeCell ref="B90:F9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SheetLayoutView="90" zoomScalePageLayoutView="0" workbookViewId="0" topLeftCell="A10">
      <selection activeCell="J40" sqref="J40"/>
    </sheetView>
  </sheetViews>
  <sheetFormatPr defaultColWidth="9.00390625" defaultRowHeight="14.25" outlineLevelRow="1"/>
  <cols>
    <col min="1" max="1" width="8.625" style="10" customWidth="1"/>
    <col min="2" max="2" width="9.875" style="10" customWidth="1"/>
    <col min="3" max="3" width="10.00390625" style="10" customWidth="1"/>
    <col min="4" max="4" width="60.875" style="11" customWidth="1"/>
    <col min="5" max="5" width="6.375" style="9" bestFit="1" customWidth="1"/>
    <col min="6" max="6" width="10.75390625" style="18" customWidth="1"/>
    <col min="7" max="8" width="11.50390625" style="1" customWidth="1"/>
    <col min="9" max="9" width="14.50390625" style="1" customWidth="1"/>
    <col min="10" max="10" width="9.00390625" style="1" customWidth="1"/>
    <col min="11" max="16384" width="9.00390625" style="1" customWidth="1"/>
  </cols>
  <sheetData>
    <row r="1" spans="1:9" ht="12.75" customHeight="1">
      <c r="A1" s="87" t="s">
        <v>106</v>
      </c>
      <c r="B1" s="88"/>
      <c r="C1" s="88"/>
      <c r="D1" s="88"/>
      <c r="E1" s="88"/>
      <c r="F1" s="88"/>
      <c r="G1" s="88"/>
      <c r="H1" s="88"/>
      <c r="I1" s="89"/>
    </row>
    <row r="2" spans="1:9" ht="39" customHeight="1">
      <c r="A2" s="90"/>
      <c r="B2" s="91"/>
      <c r="C2" s="91"/>
      <c r="D2" s="91"/>
      <c r="E2" s="91"/>
      <c r="F2" s="91"/>
      <c r="G2" s="91"/>
      <c r="H2" s="91"/>
      <c r="I2" s="92"/>
    </row>
    <row r="3" spans="1:9" ht="60.75" customHeight="1" thickBot="1">
      <c r="A3" s="93"/>
      <c r="B3" s="94"/>
      <c r="C3" s="94"/>
      <c r="D3" s="94"/>
      <c r="E3" s="94"/>
      <c r="F3" s="94"/>
      <c r="G3" s="94"/>
      <c r="H3" s="94"/>
      <c r="I3" s="95"/>
    </row>
    <row r="4" spans="1:9" ht="15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9" ht="12.75">
      <c r="A5" s="2"/>
      <c r="B5" s="2"/>
      <c r="C5" s="2"/>
      <c r="D5" s="79" t="s">
        <v>113</v>
      </c>
      <c r="E5" s="76"/>
      <c r="F5" s="3"/>
      <c r="G5" s="76"/>
      <c r="H5" s="76"/>
      <c r="I5" s="76"/>
    </row>
    <row r="6" spans="1:9" ht="12.75">
      <c r="A6" s="4"/>
      <c r="B6" s="4"/>
      <c r="C6" s="4"/>
      <c r="D6" s="79" t="s">
        <v>114</v>
      </c>
      <c r="E6" s="6"/>
      <c r="F6" s="16"/>
      <c r="G6" s="7"/>
      <c r="H6" s="7"/>
      <c r="I6" s="7"/>
    </row>
    <row r="7" spans="1:9" ht="14.25" customHeight="1">
      <c r="A7" s="4"/>
      <c r="B7" s="4"/>
      <c r="C7" s="4"/>
      <c r="D7" s="5"/>
      <c r="E7" s="6"/>
      <c r="F7" s="16"/>
      <c r="G7" s="7"/>
      <c r="H7" s="7"/>
      <c r="I7" s="7"/>
    </row>
    <row r="8" spans="1:9" ht="15" customHeight="1">
      <c r="A8" s="4"/>
      <c r="B8" s="4"/>
      <c r="C8" s="4"/>
      <c r="D8" s="21" t="s">
        <v>9</v>
      </c>
      <c r="E8" s="19" t="s">
        <v>10</v>
      </c>
      <c r="F8" s="80">
        <v>26.85</v>
      </c>
      <c r="G8" s="7"/>
      <c r="H8" s="7"/>
      <c r="I8" s="7"/>
    </row>
    <row r="9" spans="1:9" ht="12.75" hidden="1">
      <c r="A9" s="4"/>
      <c r="B9" s="4"/>
      <c r="C9" s="4"/>
      <c r="D9" s="5"/>
      <c r="E9" s="6"/>
      <c r="F9" s="16"/>
      <c r="G9" s="7"/>
      <c r="H9" s="7"/>
      <c r="I9" s="20">
        <f>F8/100+1</f>
        <v>1.2685</v>
      </c>
    </row>
    <row r="10" spans="1:9" ht="12.75">
      <c r="A10" s="96" t="s">
        <v>115</v>
      </c>
      <c r="B10" s="97"/>
      <c r="C10" s="97"/>
      <c r="D10" s="97"/>
      <c r="E10" s="97"/>
      <c r="F10" s="97"/>
      <c r="G10" s="97"/>
      <c r="H10" s="97"/>
      <c r="I10" s="98"/>
    </row>
    <row r="11" spans="1:9" ht="12.75">
      <c r="A11" s="99"/>
      <c r="B11" s="100"/>
      <c r="C11" s="100"/>
      <c r="D11" s="100"/>
      <c r="E11" s="100"/>
      <c r="F11" s="100"/>
      <c r="G11" s="100"/>
      <c r="H11" s="100"/>
      <c r="I11" s="101"/>
    </row>
    <row r="12" spans="1:9" ht="39.75" customHeight="1">
      <c r="A12" s="24" t="s">
        <v>1</v>
      </c>
      <c r="B12" s="24" t="s">
        <v>2</v>
      </c>
      <c r="C12" s="24" t="s">
        <v>3</v>
      </c>
      <c r="D12" s="24" t="s">
        <v>4</v>
      </c>
      <c r="E12" s="24" t="s">
        <v>5</v>
      </c>
      <c r="F12" s="25" t="s">
        <v>6</v>
      </c>
      <c r="G12" s="26" t="s">
        <v>77</v>
      </c>
      <c r="H12" s="26" t="s">
        <v>95</v>
      </c>
      <c r="I12" s="27" t="s">
        <v>7</v>
      </c>
    </row>
    <row r="13" spans="1:9" ht="12.75">
      <c r="A13" s="23"/>
      <c r="B13" s="23"/>
      <c r="C13" s="23"/>
      <c r="D13" s="29"/>
      <c r="E13" s="28"/>
      <c r="F13" s="70"/>
      <c r="G13" s="33"/>
      <c r="H13" s="33"/>
      <c r="I13" s="33"/>
    </row>
    <row r="14" spans="1:9" ht="14.25" customHeight="1">
      <c r="A14" s="102" t="s">
        <v>116</v>
      </c>
      <c r="B14" s="103"/>
      <c r="C14" s="103"/>
      <c r="D14" s="103"/>
      <c r="E14" s="103"/>
      <c r="F14" s="103"/>
      <c r="G14" s="103"/>
      <c r="H14" s="103"/>
      <c r="I14" s="104"/>
    </row>
    <row r="15" spans="1:9" ht="12.75">
      <c r="A15" s="30">
        <v>1</v>
      </c>
      <c r="B15" s="30"/>
      <c r="C15" s="30"/>
      <c r="D15" s="31" t="s">
        <v>109</v>
      </c>
      <c r="E15" s="31"/>
      <c r="F15" s="73"/>
      <c r="G15" s="32"/>
      <c r="H15" s="32"/>
      <c r="I15" s="32">
        <f>SUM(I16:I19)</f>
        <v>63171.98</v>
      </c>
    </row>
    <row r="16" spans="1:9" ht="12.75">
      <c r="A16" s="23" t="s">
        <v>96</v>
      </c>
      <c r="B16" s="81" t="s">
        <v>103</v>
      </c>
      <c r="C16" s="82" t="s">
        <v>117</v>
      </c>
      <c r="D16" s="83" t="s">
        <v>118</v>
      </c>
      <c r="E16" s="82" t="s">
        <v>99</v>
      </c>
      <c r="F16" s="74">
        <v>1223.77</v>
      </c>
      <c r="G16" s="33">
        <v>30.57</v>
      </c>
      <c r="H16" s="33">
        <f>G16*1.2685</f>
        <v>38.778045</v>
      </c>
      <c r="I16" s="33">
        <f>ROUND(F16*H16,2)</f>
        <v>47455.41</v>
      </c>
    </row>
    <row r="17" spans="1:9" ht="12.75">
      <c r="A17" s="23" t="s">
        <v>100</v>
      </c>
      <c r="B17" s="81" t="s">
        <v>119</v>
      </c>
      <c r="C17" s="82" t="s">
        <v>117</v>
      </c>
      <c r="D17" s="83" t="s">
        <v>121</v>
      </c>
      <c r="E17" s="82" t="s">
        <v>99</v>
      </c>
      <c r="F17" s="74">
        <v>116.84</v>
      </c>
      <c r="G17" s="33">
        <v>26.1</v>
      </c>
      <c r="H17" s="33">
        <f>G17*1.2685</f>
        <v>33.10785</v>
      </c>
      <c r="I17" s="33">
        <f>ROUND(F17*H17,2)</f>
        <v>3868.32</v>
      </c>
    </row>
    <row r="18" spans="1:9" ht="25.5">
      <c r="A18" s="23" t="s">
        <v>101</v>
      </c>
      <c r="B18" s="81" t="s">
        <v>104</v>
      </c>
      <c r="C18" s="82" t="s">
        <v>117</v>
      </c>
      <c r="D18" s="83" t="s">
        <v>122</v>
      </c>
      <c r="E18" s="82" t="s">
        <v>99</v>
      </c>
      <c r="F18" s="74">
        <v>185.85</v>
      </c>
      <c r="G18" s="33">
        <v>43.94</v>
      </c>
      <c r="H18" s="33">
        <f>G18*1.2685</f>
        <v>55.73788999999999</v>
      </c>
      <c r="I18" s="33">
        <f>ROUND(F18*H18,2)</f>
        <v>10358.89</v>
      </c>
    </row>
    <row r="19" spans="1:9" ht="25.5">
      <c r="A19" s="23" t="s">
        <v>128</v>
      </c>
      <c r="B19" s="81" t="s">
        <v>105</v>
      </c>
      <c r="C19" s="82" t="s">
        <v>117</v>
      </c>
      <c r="D19" s="83" t="s">
        <v>123</v>
      </c>
      <c r="E19" s="82" t="s">
        <v>99</v>
      </c>
      <c r="F19" s="74">
        <v>26.96</v>
      </c>
      <c r="G19" s="33">
        <v>43.55</v>
      </c>
      <c r="H19" s="33">
        <f>G19*1.2685</f>
        <v>55.243174999999994</v>
      </c>
      <c r="I19" s="33">
        <f>ROUND(F19*H19,2)</f>
        <v>1489.36</v>
      </c>
    </row>
    <row r="20" spans="1:9" ht="12.75">
      <c r="A20" s="30">
        <v>2</v>
      </c>
      <c r="B20" s="30"/>
      <c r="C20" s="30"/>
      <c r="D20" s="31" t="s">
        <v>111</v>
      </c>
      <c r="E20" s="31"/>
      <c r="F20" s="73"/>
      <c r="G20" s="32"/>
      <c r="H20" s="32"/>
      <c r="I20" s="32">
        <f>SUM(I21:I21)</f>
        <v>4562.72</v>
      </c>
    </row>
    <row r="21" spans="1:9" ht="12.75">
      <c r="A21" s="23" t="s">
        <v>97</v>
      </c>
      <c r="B21" s="81" t="s">
        <v>110</v>
      </c>
      <c r="C21" s="82" t="s">
        <v>117</v>
      </c>
      <c r="D21" s="83" t="s">
        <v>112</v>
      </c>
      <c r="E21" s="82" t="s">
        <v>99</v>
      </c>
      <c r="F21" s="74">
        <v>291.25</v>
      </c>
      <c r="G21" s="33">
        <v>12.35</v>
      </c>
      <c r="H21" s="33">
        <f>G21*1.2685</f>
        <v>15.665975</v>
      </c>
      <c r="I21" s="33">
        <f>ROUND(F21*H21,2)</f>
        <v>4562.72</v>
      </c>
    </row>
    <row r="22" spans="1:9" ht="12.75">
      <c r="A22" s="23"/>
      <c r="B22" s="23"/>
      <c r="C22" s="23"/>
      <c r="D22" s="29"/>
      <c r="E22" s="28"/>
      <c r="F22" s="70"/>
      <c r="G22" s="33"/>
      <c r="H22" s="33"/>
      <c r="I22" s="33"/>
    </row>
    <row r="23" spans="1:9" ht="12.75">
      <c r="A23" s="102" t="s">
        <v>120</v>
      </c>
      <c r="B23" s="103"/>
      <c r="C23" s="103"/>
      <c r="D23" s="103"/>
      <c r="E23" s="103"/>
      <c r="F23" s="103"/>
      <c r="G23" s="103"/>
      <c r="H23" s="103"/>
      <c r="I23" s="104"/>
    </row>
    <row r="24" spans="1:9" ht="13.5" customHeight="1">
      <c r="A24" s="30">
        <v>3</v>
      </c>
      <c r="B24" s="30"/>
      <c r="C24" s="30"/>
      <c r="D24" s="31" t="s">
        <v>108</v>
      </c>
      <c r="E24" s="31"/>
      <c r="F24" s="73"/>
      <c r="G24" s="32"/>
      <c r="H24" s="32"/>
      <c r="I24" s="32">
        <f>SUM(I25:I28)</f>
        <v>44691.759999999995</v>
      </c>
    </row>
    <row r="25" spans="1:9" ht="13.5" customHeight="1">
      <c r="A25" s="23" t="s">
        <v>102</v>
      </c>
      <c r="B25" s="81" t="s">
        <v>103</v>
      </c>
      <c r="C25" s="82" t="s">
        <v>117</v>
      </c>
      <c r="D25" s="83" t="s">
        <v>118</v>
      </c>
      <c r="E25" s="82" t="s">
        <v>99</v>
      </c>
      <c r="F25" s="74">
        <v>744.9</v>
      </c>
      <c r="G25" s="33">
        <v>30.57</v>
      </c>
      <c r="H25" s="33">
        <f>G25*1.2685</f>
        <v>38.778045</v>
      </c>
      <c r="I25" s="33">
        <f>ROUND(F25*H25,2)</f>
        <v>28885.77</v>
      </c>
    </row>
    <row r="26" spans="1:9" ht="13.5" customHeight="1">
      <c r="A26" s="23" t="s">
        <v>129</v>
      </c>
      <c r="B26" s="81" t="s">
        <v>119</v>
      </c>
      <c r="C26" s="82" t="s">
        <v>117</v>
      </c>
      <c r="D26" s="83" t="s">
        <v>121</v>
      </c>
      <c r="E26" s="82" t="s">
        <v>99</v>
      </c>
      <c r="F26" s="74">
        <v>213.32</v>
      </c>
      <c r="G26" s="33">
        <v>26.1</v>
      </c>
      <c r="H26" s="33">
        <f>G26*1.2685</f>
        <v>33.10785</v>
      </c>
      <c r="I26" s="33">
        <f>ROUND(F26*H26,2)</f>
        <v>7062.57</v>
      </c>
    </row>
    <row r="27" spans="1:9" ht="25.5">
      <c r="A27" s="23" t="s">
        <v>130</v>
      </c>
      <c r="B27" s="81" t="s">
        <v>104</v>
      </c>
      <c r="C27" s="82" t="s">
        <v>117</v>
      </c>
      <c r="D27" s="83" t="s">
        <v>122</v>
      </c>
      <c r="E27" s="82" t="s">
        <v>99</v>
      </c>
      <c r="F27" s="74">
        <v>137.52</v>
      </c>
      <c r="G27" s="33">
        <v>43.94</v>
      </c>
      <c r="H27" s="33">
        <f>G27*1.2685</f>
        <v>55.73788999999999</v>
      </c>
      <c r="I27" s="33">
        <f>ROUND(F27*H27,2)</f>
        <v>7665.07</v>
      </c>
    </row>
    <row r="28" spans="1:9" ht="25.5">
      <c r="A28" s="23" t="s">
        <v>131</v>
      </c>
      <c r="B28" s="81" t="s">
        <v>105</v>
      </c>
      <c r="C28" s="82" t="s">
        <v>117</v>
      </c>
      <c r="D28" s="83" t="s">
        <v>123</v>
      </c>
      <c r="E28" s="82" t="s">
        <v>99</v>
      </c>
      <c r="F28" s="74">
        <v>19.52</v>
      </c>
      <c r="G28" s="33">
        <v>43.55</v>
      </c>
      <c r="H28" s="33">
        <f>G28*1.2685</f>
        <v>55.243174999999994</v>
      </c>
      <c r="I28" s="33">
        <f>ROUND(F28*H28,2)</f>
        <v>1078.35</v>
      </c>
    </row>
    <row r="29" spans="1:9" ht="12.75">
      <c r="A29" s="30">
        <v>4</v>
      </c>
      <c r="B29" s="30"/>
      <c r="C29" s="30"/>
      <c r="D29" s="31" t="s">
        <v>111</v>
      </c>
      <c r="E29" s="31"/>
      <c r="F29" s="73"/>
      <c r="G29" s="32"/>
      <c r="H29" s="32"/>
      <c r="I29" s="32">
        <f>SUM(I30:I30)</f>
        <v>4532.14</v>
      </c>
    </row>
    <row r="30" spans="1:9" ht="12.75">
      <c r="A30" s="23" t="s">
        <v>132</v>
      </c>
      <c r="B30" s="81" t="s">
        <v>110</v>
      </c>
      <c r="C30" s="82" t="s">
        <v>117</v>
      </c>
      <c r="D30" s="83" t="s">
        <v>112</v>
      </c>
      <c r="E30" s="82" t="s">
        <v>99</v>
      </c>
      <c r="F30" s="74">
        <v>291.25</v>
      </c>
      <c r="G30" s="33">
        <v>12.35</v>
      </c>
      <c r="H30" s="33">
        <f>G30*1.26</f>
        <v>15.561</v>
      </c>
      <c r="I30" s="33">
        <f>ROUND(F30*H30,2)</f>
        <v>4532.14</v>
      </c>
    </row>
    <row r="31" spans="1:9" ht="12.75">
      <c r="A31" s="23"/>
      <c r="B31" s="34"/>
      <c r="C31" s="34"/>
      <c r="D31" s="77"/>
      <c r="E31" s="36"/>
      <c r="F31" s="75"/>
      <c r="G31" s="35"/>
      <c r="H31" s="35"/>
      <c r="I31" s="35"/>
    </row>
    <row r="32" spans="1:9" ht="12.75">
      <c r="A32" s="30">
        <v>3</v>
      </c>
      <c r="B32" s="30"/>
      <c r="C32" s="30"/>
      <c r="D32" s="31" t="s">
        <v>124</v>
      </c>
      <c r="E32" s="31"/>
      <c r="F32" s="73"/>
      <c r="G32" s="32"/>
      <c r="H32" s="32"/>
      <c r="I32" s="32">
        <f>SUM(I34:I34)</f>
        <v>2128.63</v>
      </c>
    </row>
    <row r="33" spans="1:9" ht="12.75">
      <c r="A33" s="30" t="s">
        <v>102</v>
      </c>
      <c r="B33" s="30"/>
      <c r="C33" s="30"/>
      <c r="D33" s="31" t="s">
        <v>127</v>
      </c>
      <c r="E33" s="31"/>
      <c r="F33" s="73"/>
      <c r="G33" s="32"/>
      <c r="H33" s="32"/>
      <c r="I33" s="32"/>
    </row>
    <row r="34" spans="1:9" ht="25.5">
      <c r="A34" s="23" t="s">
        <v>107</v>
      </c>
      <c r="B34" s="81" t="s">
        <v>125</v>
      </c>
      <c r="C34" s="82" t="s">
        <v>98</v>
      </c>
      <c r="D34" s="83" t="s">
        <v>126</v>
      </c>
      <c r="E34" s="82" t="s">
        <v>99</v>
      </c>
      <c r="F34" s="74">
        <f>3*2.8</f>
        <v>8.399999999999999</v>
      </c>
      <c r="G34" s="33">
        <v>199.77</v>
      </c>
      <c r="H34" s="33">
        <f>G34*1.2685</f>
        <v>253.408245</v>
      </c>
      <c r="I34" s="33">
        <f>ROUND(F34*H34,2)</f>
        <v>2128.63</v>
      </c>
    </row>
    <row r="35" spans="1:12" ht="14.25" outlineLevel="1">
      <c r="A35" s="23"/>
      <c r="B35" s="34"/>
      <c r="C35" s="34"/>
      <c r="D35" s="77"/>
      <c r="E35" s="36"/>
      <c r="F35" s="75"/>
      <c r="G35" s="35"/>
      <c r="H35" s="35"/>
      <c r="I35" s="35"/>
      <c r="L35"/>
    </row>
    <row r="36" spans="1:10" ht="12.75">
      <c r="A36" s="37" t="s">
        <v>0</v>
      </c>
      <c r="B36" s="38"/>
      <c r="C36" s="38"/>
      <c r="D36" s="39"/>
      <c r="E36" s="39"/>
      <c r="F36" s="71"/>
      <c r="G36" s="72"/>
      <c r="H36" s="72"/>
      <c r="I36" s="32">
        <f>I32+I29+I24+I20+I15</f>
        <v>119087.23000000001</v>
      </c>
      <c r="J36" s="12"/>
    </row>
    <row r="37" spans="3:6" ht="12.75" collapsed="1">
      <c r="C37" s="14"/>
      <c r="D37" s="15"/>
      <c r="E37" s="8"/>
      <c r="F37" s="17"/>
    </row>
    <row r="38" spans="3:8" ht="12.75">
      <c r="C38" s="14"/>
      <c r="D38" s="15"/>
      <c r="E38" s="8"/>
      <c r="F38" s="17"/>
      <c r="G38" s="13"/>
      <c r="H38" s="13"/>
    </row>
    <row r="58" spans="7:8" ht="12.75">
      <c r="G58" s="22"/>
      <c r="H58" s="22"/>
    </row>
    <row r="60" spans="7:8" ht="12.75">
      <c r="G60" s="22"/>
      <c r="H60" s="22"/>
    </row>
  </sheetData>
  <sheetProtection/>
  <mergeCells count="4">
    <mergeCell ref="A1:I3"/>
    <mergeCell ref="A10:I11"/>
    <mergeCell ref="A14:I14"/>
    <mergeCell ref="A23:I23"/>
  </mergeCells>
  <conditionalFormatting sqref="F12:H12">
    <cfRule type="cellIs" priority="4" dxfId="1" operator="equal" stopIfTrue="1">
      <formula>0</formula>
    </cfRule>
  </conditionalFormatting>
  <printOptions horizontalCentered="1"/>
  <pageMargins left="0" right="0" top="0.3937007874015748" bottom="0" header="0.35433070866141736" footer="0.1968503937007874"/>
  <pageSetup fitToHeight="6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14.50390625" style="0" customWidth="1"/>
  </cols>
  <sheetData>
    <row r="1" spans="1:5" ht="14.25">
      <c r="A1" s="105" t="s">
        <v>89</v>
      </c>
      <c r="B1" s="105"/>
      <c r="C1" s="105"/>
      <c r="D1" s="105"/>
      <c r="E1" s="105"/>
    </row>
    <row r="2" spans="1:5" ht="14.25">
      <c r="A2" s="61" t="s">
        <v>81</v>
      </c>
      <c r="B2" s="66" t="s">
        <v>78</v>
      </c>
      <c r="C2" s="66" t="s">
        <v>85</v>
      </c>
      <c r="D2" s="66" t="s">
        <v>79</v>
      </c>
      <c r="E2" s="68" t="s">
        <v>80</v>
      </c>
    </row>
    <row r="3" spans="1:5" ht="14.25">
      <c r="A3" s="64" t="s">
        <v>83</v>
      </c>
      <c r="B3" s="63">
        <v>48.36</v>
      </c>
      <c r="C3" s="63">
        <f>3.6*3.5*2</f>
        <v>25.2</v>
      </c>
      <c r="D3" s="63">
        <v>4.2</v>
      </c>
      <c r="E3" s="63">
        <f>B3*D3-C3</f>
        <v>177.912</v>
      </c>
    </row>
    <row r="4" spans="1:5" ht="14.25">
      <c r="A4" s="64" t="s">
        <v>84</v>
      </c>
      <c r="B4" s="63">
        <f>4.5+5.2+5.2+6+6.9+9.35+0.85+0.85+5.4+5.4+4.6</f>
        <v>54.25</v>
      </c>
      <c r="C4" s="63">
        <f>(3.5*2.5)+(2.4*2.5)+(0.9*2.1)+(1.93*2.5)+(+(0.9*2.1)+(9.3*2.4))</f>
        <v>45.675</v>
      </c>
      <c r="D4" s="63">
        <v>4.2</v>
      </c>
      <c r="E4" s="63">
        <f>B4*D4-C4</f>
        <v>182.175</v>
      </c>
    </row>
    <row r="5" spans="1:5" ht="14.25">
      <c r="A5" s="64" t="s">
        <v>86</v>
      </c>
      <c r="B5" s="63">
        <f>5.4+3.1</f>
        <v>8.5</v>
      </c>
      <c r="C5" s="63">
        <f>0.9*2.1</f>
        <v>1.8900000000000001</v>
      </c>
      <c r="D5" s="63">
        <v>4.2</v>
      </c>
      <c r="E5" s="63">
        <f>B5*D5-C5</f>
        <v>33.81</v>
      </c>
    </row>
    <row r="6" spans="1:5" ht="14.25">
      <c r="A6" s="64" t="s">
        <v>87</v>
      </c>
      <c r="B6" s="63">
        <v>5.4</v>
      </c>
      <c r="C6" s="63"/>
      <c r="D6" s="63">
        <v>4.2</v>
      </c>
      <c r="E6" s="63">
        <f>B6*D6</f>
        <v>22.680000000000003</v>
      </c>
    </row>
    <row r="7" spans="1:5" ht="14.25">
      <c r="A7" s="64" t="s">
        <v>82</v>
      </c>
      <c r="B7" s="63">
        <f>((0.46+2+1.75+3.3+0.7+2.2+1+1.5+0.22)*0.43)*6</f>
        <v>33.8754</v>
      </c>
      <c r="C7" s="63"/>
      <c r="D7" s="63"/>
      <c r="E7" s="63">
        <f>B7</f>
        <v>33.8754</v>
      </c>
    </row>
    <row r="8" spans="1:5" ht="14.25">
      <c r="A8" s="64" t="s">
        <v>88</v>
      </c>
      <c r="B8" s="63">
        <f>(5.2+5.2+3.1)*2</f>
        <v>27</v>
      </c>
      <c r="C8" s="63"/>
      <c r="D8" s="63">
        <v>4.2</v>
      </c>
      <c r="E8" s="63">
        <f>B8*D8</f>
        <v>113.4</v>
      </c>
    </row>
    <row r="9" spans="1:5" ht="14.25">
      <c r="A9" s="62"/>
      <c r="B9" s="65"/>
      <c r="C9" s="65"/>
      <c r="D9" s="67" t="s">
        <v>12</v>
      </c>
      <c r="E9" s="67">
        <f>SUM(E3:E8)*1.1</f>
        <v>620.23764</v>
      </c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>ENGETEC SP</cp:lastModifiedBy>
  <cp:lastPrinted>2019-09-24T12:19:33Z</cp:lastPrinted>
  <dcterms:created xsi:type="dcterms:W3CDTF">2012-10-15T18:57:41Z</dcterms:created>
  <dcterms:modified xsi:type="dcterms:W3CDTF">2024-03-12T17:20:59Z</dcterms:modified>
  <cp:category/>
  <cp:version/>
  <cp:contentType/>
  <cp:contentStatus/>
</cp:coreProperties>
</file>